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5" windowWidth="15195" windowHeight="12270"/>
  </bookViews>
  <sheets>
    <sheet name="requests" sheetId="1" r:id="rId1"/>
  </sheets>
  <definedNames>
    <definedName name="_xlnm._FilterDatabase" localSheetId="0" hidden="1">requests!$A$4:$F$4</definedName>
    <definedName name="OLE_LINK1" localSheetId="0">requests!$B$1</definedName>
    <definedName name="OLE_LINK2" localSheetId="0">requests!$D$42</definedName>
  </definedNames>
  <calcPr calcId="162913"/>
</workbook>
</file>

<file path=xl/calcChain.xml><?xml version="1.0" encoding="utf-8"?>
<calcChain xmlns="http://schemas.openxmlformats.org/spreadsheetml/2006/main">
  <c r="F22" i="1" l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</calcChain>
</file>

<file path=xl/sharedStrings.xml><?xml version="1.0" encoding="utf-8"?>
<sst xmlns="http://schemas.openxmlformats.org/spreadsheetml/2006/main" count="257" uniqueCount="129">
  <si>
    <t>Smithsonian Microbeam Standards</t>
  </si>
  <si>
    <t>Availability</t>
  </si>
  <si>
    <t xml:space="preserve">Anorthite, Great Sitkin Island, AL </t>
  </si>
  <si>
    <t xml:space="preserve">NMNH 137041 </t>
  </si>
  <si>
    <t xml:space="preserve">Anorthoclase, Kakanui, New Zealand </t>
  </si>
  <si>
    <t xml:space="preserve">NMNH 133868 </t>
  </si>
  <si>
    <t>Apatite, (Fluor, CaF), Durango, Mexico</t>
  </si>
  <si>
    <t xml:space="preserve">NMNH 104021 </t>
  </si>
  <si>
    <t xml:space="preserve">Augite, Kakanui, New Zealand </t>
  </si>
  <si>
    <t>NMNH 122142</t>
  </si>
  <si>
    <t xml:space="preserve">Augite, (Cr), Ney County Nevada </t>
  </si>
  <si>
    <t>NMNH 164905</t>
  </si>
  <si>
    <t xml:space="preserve">Benitoite, San Benito County, CA </t>
  </si>
  <si>
    <t xml:space="preserve">NMNH 86539 </t>
  </si>
  <si>
    <t xml:space="preserve">Calcite, Unknown locality </t>
  </si>
  <si>
    <t xml:space="preserve">NMNH 136321 </t>
  </si>
  <si>
    <t xml:space="preserve">Chromite, Tiebaghi Mine, New Caledonia </t>
  </si>
  <si>
    <t>NMNH 117075</t>
  </si>
  <si>
    <t xml:space="preserve">Corundum, synthetic </t>
  </si>
  <si>
    <t xml:space="preserve">Diopside, Natural Bridge, NY </t>
  </si>
  <si>
    <t xml:space="preserve">NMNH 117733 </t>
  </si>
  <si>
    <t xml:space="preserve">Dolomite, Oberdorf Austria </t>
  </si>
  <si>
    <t xml:space="preserve">Fayalite, Rockport, MA </t>
  </si>
  <si>
    <t xml:space="preserve">NMNH 85276 </t>
  </si>
  <si>
    <t xml:space="preserve">Gahnite, Brazil </t>
  </si>
  <si>
    <t xml:space="preserve">NMNH 145883 </t>
  </si>
  <si>
    <t xml:space="preserve">Garnet, Roberts Victor Mine, South Africa </t>
  </si>
  <si>
    <t>NMNH 87375</t>
  </si>
  <si>
    <t xml:space="preserve">Glass, Reference “A”  </t>
  </si>
  <si>
    <t xml:space="preserve">Glass, Reference “B”  </t>
  </si>
  <si>
    <t xml:space="preserve">Glass, Reference “C”  </t>
  </si>
  <si>
    <t xml:space="preserve">Glass, Reference “D”  </t>
  </si>
  <si>
    <t xml:space="preserve">Glass, IR-V  </t>
  </si>
  <si>
    <t>NMNH 117083</t>
  </si>
  <si>
    <t xml:space="preserve">Glass, IR-W  </t>
  </si>
  <si>
    <t>NMNH 117084</t>
  </si>
  <si>
    <t xml:space="preserve">Glass, IR- X </t>
  </si>
  <si>
    <t xml:space="preserve">NMNH 117085       </t>
  </si>
  <si>
    <t xml:space="preserve">Glass, Tektite, synthetic </t>
  </si>
  <si>
    <t xml:space="preserve">Hornblende, Arenal Volcano, Costa Rica </t>
  </si>
  <si>
    <t xml:space="preserve">NMNH 111356 </t>
  </si>
  <si>
    <t xml:space="preserve">Hornblende, Kakanui, New Zealand </t>
  </si>
  <si>
    <t xml:space="preserve">Ilmenite, Ilmen Mnts., USSR </t>
  </si>
  <si>
    <t xml:space="preserve">NMNH 96189 </t>
  </si>
  <si>
    <t xml:space="preserve">Magnetite, Minas Gerais, Brazil </t>
  </si>
  <si>
    <t xml:space="preserve">Microcline, location unknown </t>
  </si>
  <si>
    <t xml:space="preserve">NMNH 143966 </t>
  </si>
  <si>
    <t xml:space="preserve">Olivine, San Carlos, AZ </t>
  </si>
  <si>
    <t xml:space="preserve">Olivine, Springwater meteorite </t>
  </si>
  <si>
    <t xml:space="preserve">USNM 2566 </t>
  </si>
  <si>
    <t xml:space="preserve">Omphacite, Roberts Victor Mine, South Africa </t>
  </si>
  <si>
    <t xml:space="preserve">NMNH110607 </t>
  </si>
  <si>
    <t xml:space="preserve">Plagioclase (Labradorite) Lake County, OR </t>
  </si>
  <si>
    <t xml:space="preserve">NMNH 115900 </t>
  </si>
  <si>
    <t xml:space="preserve">Pyrope, Kakanui, New Zealand </t>
  </si>
  <si>
    <t xml:space="preserve">NMNH 143968 </t>
  </si>
  <si>
    <t xml:space="preserve">Quartz, Hot Springs, AR </t>
  </si>
  <si>
    <t xml:space="preserve">NMNH R17701 </t>
  </si>
  <si>
    <t xml:space="preserve">Scapolite (Meionite), Brazil </t>
  </si>
  <si>
    <t xml:space="preserve">Siderite, Ivigtut, Greenland </t>
  </si>
  <si>
    <t xml:space="preserve">Strontianite, Oberdorf, Austria </t>
  </si>
  <si>
    <t>NMNH 168484</t>
  </si>
  <si>
    <t xml:space="preserve">DyPO4 </t>
  </si>
  <si>
    <t>NMNH 168485</t>
  </si>
  <si>
    <t xml:space="preserve">ErPO4 </t>
  </si>
  <si>
    <t xml:space="preserve">NMNH 168486 </t>
  </si>
  <si>
    <t xml:space="preserve">EuPO4 </t>
  </si>
  <si>
    <t xml:space="preserve">NMNH 168487 </t>
  </si>
  <si>
    <t xml:space="preserve">GdPO4 </t>
  </si>
  <si>
    <t xml:space="preserve">NMNH 168488 </t>
  </si>
  <si>
    <t xml:space="preserve">HoPO4 </t>
  </si>
  <si>
    <t xml:space="preserve">NMNH 168489 </t>
  </si>
  <si>
    <t xml:space="preserve">LaPO4 </t>
  </si>
  <si>
    <t xml:space="preserve">NMNH 168490 </t>
  </si>
  <si>
    <t xml:space="preserve">LuPO4 </t>
  </si>
  <si>
    <t xml:space="preserve">NMNH 168491 </t>
  </si>
  <si>
    <t xml:space="preserve">NdPO4 </t>
  </si>
  <si>
    <t xml:space="preserve">NMNH 168492 </t>
  </si>
  <si>
    <t xml:space="preserve">PrPO4 </t>
  </si>
  <si>
    <t xml:space="preserve">NMNH 168493 </t>
  </si>
  <si>
    <t xml:space="preserve">SmPO4 </t>
  </si>
  <si>
    <t xml:space="preserve">NMNH 168494 </t>
  </si>
  <si>
    <t xml:space="preserve">ScPO4 </t>
  </si>
  <si>
    <t xml:space="preserve">NMNH 168495 </t>
  </si>
  <si>
    <t xml:space="preserve">TbPO4 </t>
  </si>
  <si>
    <t xml:space="preserve">NMNH 168496 </t>
  </si>
  <si>
    <t xml:space="preserve">TmPO4 </t>
  </si>
  <si>
    <t xml:space="preserve">NMNH 168497 </t>
  </si>
  <si>
    <t xml:space="preserve">YbPO4 </t>
  </si>
  <si>
    <t xml:space="preserve">NMNH 168498 </t>
  </si>
  <si>
    <t xml:space="preserve">NMNH 168499 </t>
  </si>
  <si>
    <t xml:space="preserve">NMNH 143965 </t>
  </si>
  <si>
    <t>Zircon</t>
  </si>
  <si>
    <t>NMNH 117288-3</t>
  </si>
  <si>
    <t xml:space="preserve">CePO4 </t>
  </si>
  <si>
    <t>NMNH 135602</t>
  </si>
  <si>
    <t xml:space="preserve">NMNH R10057 </t>
  </si>
  <si>
    <t>NMNH 113498-1</t>
  </si>
  <si>
    <t>NMNH 111240-52</t>
  </si>
  <si>
    <t>NMNH 72854</t>
  </si>
  <si>
    <t>NMNM 117218-4</t>
  </si>
  <si>
    <t>NMNH 117218-1</t>
  </si>
  <si>
    <t>NMNH 117218-2</t>
  </si>
  <si>
    <t>NMNH 117218-3</t>
  </si>
  <si>
    <t xml:space="preserve">USNM 2213 </t>
  </si>
  <si>
    <t>NMNH 114887</t>
  </si>
  <si>
    <t xml:space="preserve">NMNH 111312-44 </t>
  </si>
  <si>
    <t xml:space="preserve">NMNH R6600 </t>
  </si>
  <si>
    <t xml:space="preserve">NMNH R2460 </t>
  </si>
  <si>
    <t xml:space="preserve">NMNH R10065 </t>
  </si>
  <si>
    <t>Select</t>
  </si>
  <si>
    <r>
      <t xml:space="preserve">Glass, Basaltic, </t>
    </r>
    <r>
      <rPr>
        <b/>
        <sz val="10"/>
        <rFont val="Calibri"/>
        <family val="2"/>
        <scheme val="minor"/>
      </rPr>
      <t>VG-2</t>
    </r>
    <r>
      <rPr>
        <sz val="10"/>
        <rFont val="Calibri"/>
        <family val="2"/>
        <scheme val="minor"/>
      </rPr>
      <t xml:space="preserve">, Juan de Fuca Ridge </t>
    </r>
  </si>
  <si>
    <r>
      <t xml:space="preserve">Glass, Basaltic, </t>
    </r>
    <r>
      <rPr>
        <b/>
        <sz val="10"/>
        <rFont val="Calibri"/>
        <family val="2"/>
        <scheme val="minor"/>
      </rPr>
      <t>A-99</t>
    </r>
    <r>
      <rPr>
        <sz val="10"/>
        <rFont val="Calibri"/>
        <family val="2"/>
        <scheme val="minor"/>
      </rPr>
      <t xml:space="preserve">, Makaopuhi Lava Lake, HI </t>
    </r>
  </si>
  <si>
    <r>
      <t xml:space="preserve">Glass, Rhyolitic, </t>
    </r>
    <r>
      <rPr>
        <b/>
        <sz val="10"/>
        <rFont val="Calibri"/>
        <family val="2"/>
        <scheme val="minor"/>
      </rPr>
      <t xml:space="preserve"> VG-568</t>
    </r>
    <r>
      <rPr>
        <sz val="10"/>
        <rFont val="Calibri"/>
        <family val="2"/>
        <scheme val="minor"/>
      </rPr>
      <t xml:space="preserve">, Yellowstone Nat. Park, WY </t>
    </r>
  </si>
  <si>
    <t>Yes</t>
  </si>
  <si>
    <t>No</t>
  </si>
  <si>
    <t>yes</t>
  </si>
  <si>
    <t>Availability and Request Form</t>
  </si>
  <si>
    <t>Glass, Basaltic, SE Indian Ocean</t>
  </si>
  <si>
    <t>NMNH 113716-1</t>
  </si>
  <si>
    <t>YPO4</t>
  </si>
  <si>
    <t>Datasheet</t>
  </si>
  <si>
    <t>Validation</t>
  </si>
  <si>
    <r>
      <t xml:space="preserve">Select the standards you'd like to request by changing the value in the </t>
    </r>
    <r>
      <rPr>
        <b/>
        <sz val="10"/>
        <rFont val="Calibri"/>
        <family val="2"/>
        <scheme val="minor"/>
      </rPr>
      <t>Select</t>
    </r>
    <r>
      <rPr>
        <sz val="10"/>
        <rFont val="Calibri"/>
        <family val="2"/>
        <scheme val="minor"/>
      </rPr>
      <t xml:space="preserve"> column (far left) to </t>
    </r>
    <r>
      <rPr>
        <b/>
        <sz val="10"/>
        <rFont val="Calibri"/>
        <family val="2"/>
        <scheme val="minor"/>
      </rPr>
      <t>Yes</t>
    </r>
    <r>
      <rPr>
        <sz val="10"/>
        <rFont val="Calibri"/>
        <family val="2"/>
        <scheme val="minor"/>
      </rPr>
      <t xml:space="preserve">. Selected samples will appear in green. Save and e-mail the completed spreadsheet, along with the reason for your request, to </t>
    </r>
    <r>
      <rPr>
        <b/>
        <sz val="10"/>
        <rFont val="Calibri"/>
        <family val="2"/>
        <scheme val="minor"/>
      </rPr>
      <t>roset@si.edu</t>
    </r>
    <r>
      <rPr>
        <sz val="10"/>
        <rFont val="Calibri"/>
        <family val="2"/>
        <scheme val="minor"/>
      </rPr>
      <t xml:space="preserve">. For additional details, visit </t>
    </r>
    <r>
      <rPr>
        <b/>
        <u/>
        <sz val="10"/>
        <rFont val="Calibri"/>
        <family val="2"/>
        <scheme val="minor"/>
      </rPr>
      <t>http://mineralsciences.si.edu/facilities/standards.htm</t>
    </r>
    <r>
      <rPr>
        <sz val="10"/>
        <rFont val="Calibri"/>
        <family val="2"/>
        <scheme val="minor"/>
      </rPr>
      <t>.</t>
    </r>
  </si>
  <si>
    <t>Instructions:</t>
  </si>
  <si>
    <t>REE Orthophosphates</t>
  </si>
  <si>
    <t>Category</t>
  </si>
  <si>
    <t>Sample Name</t>
  </si>
  <si>
    <t>Museum Number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</si>
</sst>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name val="Arial"/>
    </font>
    <font>
      <sz val="8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8"/>
      <name val="Calibri"/>
      <family val="2"/>
      <scheme val="minor"/>
    </font>
    <font>
      <b/>
      <sz val="12"/>
      <name val="Calibri"/>
      <family val="2"/>
      <scheme val="minor"/>
    </font>
    <font>
      <b/>
      <u/>
      <sz val="10"/>
      <name val="Calibri"/>
      <family val="2"/>
      <scheme val="minor"/>
    </font>
    <font>
      <u/>
      <sz val="10"/>
      <name val="Calibri"/>
      <family val="2"/>
      <scheme val="minor"/>
    </font>
    <font>
      <u/>
      <sz val="10"/>
      <color theme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20">
    <xf numFmtId="0" fontId="0" fillId="0" borderId="0" xfId="0"/>
    <xf numFmtId="0" fontId="4" fillId="0" borderId="1" xfId="0" applyFont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2" fillId="0" borderId="1" xfId="0" applyFont="1" applyBorder="1" applyAlignment="1">
      <alignment vertical="center"/>
    </xf>
    <xf numFmtId="0" fontId="5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left" indent="1"/>
    </xf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8" fillId="0" borderId="1" xfId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3" fillId="0" borderId="1" xfId="0" applyFont="1" applyFill="1" applyBorder="1"/>
    <xf numFmtId="0" fontId="2" fillId="0" borderId="1" xfId="0" applyFont="1" applyFill="1" applyBorder="1"/>
    <xf numFmtId="0" fontId="3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0" fillId="0" borderId="3" xfId="0" applyBorder="1" applyAlignment="1">
      <alignment horizontal="left"/>
    </xf>
    <xf numFmtId="0" fontId="0" fillId="0" borderId="3" xfId="0" applyBorder="1" applyAlignment="1"/>
    <xf numFmtId="0" fontId="3" fillId="0" borderId="2" xfId="0" applyFont="1" applyFill="1" applyBorder="1" applyAlignment="1">
      <alignment horizontal="center"/>
    </xf>
    <xf numFmtId="0" fontId="3" fillId="0" borderId="2" xfId="0" applyFont="1" applyFill="1" applyBorder="1"/>
  </cellXfs>
  <cellStyles count="2">
    <cellStyle name="Hyperlink" xfId="1" builtinId="8"/>
    <cellStyle name="Normal" xfId="0" builtinId="0"/>
  </cellStyles>
  <dxfs count="2">
    <dxf>
      <font>
        <color rgb="FF003300"/>
      </font>
      <numFmt numFmtId="0" formatCode="General"/>
      <fill>
        <patternFill patternType="solid">
          <bgColor rgb="FF99FF99"/>
        </patternFill>
      </fill>
    </dxf>
    <dxf>
      <font>
        <color theme="5" tint="-0.499984740745262"/>
      </font>
      <fill>
        <patternFill>
          <bgColor theme="5" tint="0.59996337778862885"/>
        </patternFill>
      </fill>
    </dxf>
  </dxfs>
  <tableStyles count="0" defaultTableStyle="TableStyleMedium9" defaultPivotStyle="PivotStyleLight16"/>
  <colors>
    <mruColors>
      <color rgb="FF003300"/>
      <color rgb="FF006600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D73"/>
  <sheetViews>
    <sheetView tabSelected="1" workbookViewId="0">
      <pane ySplit="4" topLeftCell="A5" activePane="bottomLeft" state="frozen"/>
      <selection pane="bottomLeft" activeCell="D12" sqref="D12"/>
    </sheetView>
  </sheetViews>
  <sheetFormatPr defaultColWidth="0" defaultRowHeight="12.75" zeroHeight="1" x14ac:dyDescent="0.2"/>
  <cols>
    <col min="1" max="1" width="11.7109375" style="11" customWidth="1"/>
    <col min="2" max="2" width="44.5703125" style="6" bestFit="1" customWidth="1"/>
    <col min="3" max="3" width="19.85546875" style="6" bestFit="1" customWidth="1"/>
    <col min="4" max="4" width="17.42578125" style="6" bestFit="1" customWidth="1"/>
    <col min="5" max="5" width="14" style="8" bestFit="1" customWidth="1"/>
    <col min="6" max="6" width="13.5703125" style="8" bestFit="1" customWidth="1"/>
    <col min="7" max="16383" width="9.140625" style="6" hidden="1"/>
    <col min="16384" max="16384" width="4.140625" style="6" hidden="1" customWidth="1"/>
  </cols>
  <sheetData>
    <row r="1" spans="1:7" s="3" customFormat="1" ht="23.25" x14ac:dyDescent="0.2">
      <c r="A1" s="1" t="s">
        <v>0</v>
      </c>
      <c r="B1" s="2"/>
      <c r="C1" s="2"/>
      <c r="D1" s="2"/>
      <c r="E1" s="2"/>
      <c r="F1" s="2"/>
    </row>
    <row r="2" spans="1:7" s="2" customFormat="1" ht="20.25" customHeight="1" x14ac:dyDescent="0.2">
      <c r="A2" s="4" t="s">
        <v>117</v>
      </c>
    </row>
    <row r="3" spans="1:7" s="3" customFormat="1" ht="82.5" customHeight="1" x14ac:dyDescent="0.2">
      <c r="A3" s="14" t="s">
        <v>124</v>
      </c>
      <c r="B3" s="15" t="s">
        <v>123</v>
      </c>
      <c r="C3" s="15"/>
      <c r="D3" s="16"/>
      <c r="E3" s="16"/>
      <c r="F3" s="17"/>
    </row>
    <row r="4" spans="1:7" s="13" customFormat="1" x14ac:dyDescent="0.2">
      <c r="A4" s="18" t="s">
        <v>110</v>
      </c>
      <c r="B4" s="19" t="s">
        <v>127</v>
      </c>
      <c r="C4" s="19" t="s">
        <v>126</v>
      </c>
      <c r="D4" s="19" t="s">
        <v>128</v>
      </c>
      <c r="E4" s="18" t="s">
        <v>1</v>
      </c>
      <c r="F4" s="18" t="s">
        <v>121</v>
      </c>
      <c r="G4" s="12" t="s">
        <v>122</v>
      </c>
    </row>
    <row r="5" spans="1:7" x14ac:dyDescent="0.2">
      <c r="A5" s="5" t="s">
        <v>115</v>
      </c>
      <c r="B5" s="7" t="s">
        <v>2</v>
      </c>
      <c r="C5" s="7"/>
      <c r="D5" s="7" t="s">
        <v>3</v>
      </c>
      <c r="E5" s="8" t="s">
        <v>116</v>
      </c>
      <c r="F5" s="9" t="str">
        <f>HYPERLINK("http://mineralsciences.si.edu/facilities/standards/datasheets/Anorthite_NMNH-137041.pdf", "link")</f>
        <v>link</v>
      </c>
      <c r="G5" s="6" t="s">
        <v>114</v>
      </c>
    </row>
    <row r="6" spans="1:7" x14ac:dyDescent="0.2">
      <c r="A6" s="5" t="s">
        <v>115</v>
      </c>
      <c r="B6" s="7" t="s">
        <v>4</v>
      </c>
      <c r="C6" s="7"/>
      <c r="D6" s="7" t="s">
        <v>5</v>
      </c>
      <c r="E6" s="8" t="s">
        <v>116</v>
      </c>
      <c r="F6" s="9" t="str">
        <f>HYPERLINK("http://mineralsciences.si.edu/facilities/standards/datasheets/Anorthoclase_NMNH-133868.pdf", "link")</f>
        <v>link</v>
      </c>
      <c r="G6" s="6" t="s">
        <v>115</v>
      </c>
    </row>
    <row r="7" spans="1:7" x14ac:dyDescent="0.2">
      <c r="A7" s="5" t="s">
        <v>115</v>
      </c>
      <c r="B7" s="7" t="s">
        <v>6</v>
      </c>
      <c r="C7" s="7"/>
      <c r="D7" s="7" t="s">
        <v>7</v>
      </c>
      <c r="E7" s="8" t="s">
        <v>116</v>
      </c>
      <c r="F7" s="9" t="str">
        <f>HYPERLINK("http://mineralsciences.si.edu/facilities/standards/datasheets/Fluorapatite_NMNH-104021.pdf", "link")</f>
        <v>link</v>
      </c>
    </row>
    <row r="8" spans="1:7" x14ac:dyDescent="0.2">
      <c r="A8" s="5" t="s">
        <v>115</v>
      </c>
      <c r="B8" s="7" t="s">
        <v>8</v>
      </c>
      <c r="C8" s="7"/>
      <c r="D8" s="7" t="s">
        <v>9</v>
      </c>
      <c r="E8" s="8" t="s">
        <v>116</v>
      </c>
      <c r="F8" s="9" t="str">
        <f>HYPERLINK("http://mineralsciences.si.edu/facilities/standards/datasheets/AugiteKakanui_NMNH-122142.pdf", "link")</f>
        <v>link</v>
      </c>
    </row>
    <row r="9" spans="1:7" x14ac:dyDescent="0.2">
      <c r="A9" s="5" t="s">
        <v>115</v>
      </c>
      <c r="B9" s="7" t="s">
        <v>10</v>
      </c>
      <c r="C9" s="7"/>
      <c r="D9" s="7" t="s">
        <v>11</v>
      </c>
      <c r="E9" s="8" t="s">
        <v>116</v>
      </c>
      <c r="F9" s="9" t="str">
        <f>HYPERLINK("http://mineralsciences.si.edu/facilities/standards/datasheets/AugiteCr_NMNH-164905.pdf", "link")</f>
        <v>link</v>
      </c>
    </row>
    <row r="10" spans="1:7" x14ac:dyDescent="0.2">
      <c r="A10" s="5" t="s">
        <v>115</v>
      </c>
      <c r="B10" s="7" t="s">
        <v>12</v>
      </c>
      <c r="C10" s="7"/>
      <c r="D10" s="7" t="s">
        <v>13</v>
      </c>
      <c r="E10" s="8" t="s">
        <v>116</v>
      </c>
      <c r="F10" s="9" t="str">
        <f>HYPERLINK("http://mineralsciences.si.edu/facilities/standards/datasheets/Benitoite_NMNH-86539.pdf", "link")</f>
        <v>link</v>
      </c>
    </row>
    <row r="11" spans="1:7" x14ac:dyDescent="0.2">
      <c r="A11" s="5" t="s">
        <v>115</v>
      </c>
      <c r="B11" s="7" t="s">
        <v>14</v>
      </c>
      <c r="C11" s="7"/>
      <c r="D11" s="7" t="s">
        <v>15</v>
      </c>
      <c r="E11" s="8" t="s">
        <v>116</v>
      </c>
      <c r="F11" s="9" t="str">
        <f>HYPERLINK("http://mineralsciences.si.edu/facilities/standards/datasheets/Calcite_NMNH-136321.pdf", "link")</f>
        <v>link</v>
      </c>
    </row>
    <row r="12" spans="1:7" x14ac:dyDescent="0.2">
      <c r="A12" s="5" t="s">
        <v>115</v>
      </c>
      <c r="B12" s="7" t="s">
        <v>16</v>
      </c>
      <c r="C12" s="7"/>
      <c r="D12" s="7" t="s">
        <v>17</v>
      </c>
      <c r="E12" s="8" t="s">
        <v>116</v>
      </c>
      <c r="F12" s="9" t="str">
        <f>HYPERLINK("http://mineralsciences.si.edu/facilities/standards/datasheets/Chromite_NMNH-117075.pdf", "link")</f>
        <v>link</v>
      </c>
    </row>
    <row r="13" spans="1:7" x14ac:dyDescent="0.2">
      <c r="A13" s="5" t="s">
        <v>115</v>
      </c>
      <c r="B13" s="7" t="s">
        <v>18</v>
      </c>
      <c r="C13" s="7"/>
      <c r="D13" s="7" t="s">
        <v>95</v>
      </c>
      <c r="E13" s="8" t="s">
        <v>116</v>
      </c>
      <c r="F13" s="9" t="str">
        <f>HYPERLINK("http://mineralsciences.si.edu/facilities/standards/datasheets/Corundum_NMNH-135602.pdf", "link")</f>
        <v>link</v>
      </c>
    </row>
    <row r="14" spans="1:7" x14ac:dyDescent="0.2">
      <c r="A14" s="5" t="s">
        <v>115</v>
      </c>
      <c r="B14" s="7" t="s">
        <v>19</v>
      </c>
      <c r="C14" s="7"/>
      <c r="D14" s="7" t="s">
        <v>20</v>
      </c>
      <c r="E14" s="8" t="s">
        <v>116</v>
      </c>
      <c r="F14" s="9" t="str">
        <f>HYPERLINK("http://mineralsciences.si.edu/facilities/standards/datasheets/Diopside_NMNH-117733.pdf", "link")</f>
        <v>link</v>
      </c>
    </row>
    <row r="15" spans="1:7" x14ac:dyDescent="0.2">
      <c r="A15" s="5" t="s">
        <v>115</v>
      </c>
      <c r="B15" s="7" t="s">
        <v>21</v>
      </c>
      <c r="C15" s="7"/>
      <c r="D15" s="7" t="s">
        <v>96</v>
      </c>
      <c r="E15" s="8" t="s">
        <v>116</v>
      </c>
      <c r="F15" s="9" t="str">
        <f>HYPERLINK("http://mineralsciences.si.edu/facilities/standards/datasheets/Dolomite_NMNH-R10057.pdf", "link")</f>
        <v>link</v>
      </c>
    </row>
    <row r="16" spans="1:7" x14ac:dyDescent="0.2">
      <c r="A16" s="5" t="s">
        <v>115</v>
      </c>
      <c r="B16" s="7" t="s">
        <v>22</v>
      </c>
      <c r="C16" s="7"/>
      <c r="D16" s="7" t="s">
        <v>23</v>
      </c>
      <c r="E16" s="8" t="s">
        <v>116</v>
      </c>
      <c r="F16" s="9" t="str">
        <f>HYPERLINK("http://mineralsciences.si.edu/facilities/standards/datasheets/Fayalite_NMNH-85276.pdf", "link")</f>
        <v>link</v>
      </c>
    </row>
    <row r="17" spans="1:6" x14ac:dyDescent="0.2">
      <c r="A17" s="5" t="s">
        <v>115</v>
      </c>
      <c r="B17" s="7" t="s">
        <v>24</v>
      </c>
      <c r="C17" s="7"/>
      <c r="D17" s="7" t="s">
        <v>25</v>
      </c>
      <c r="E17" s="8" t="s">
        <v>116</v>
      </c>
      <c r="F17" s="9" t="str">
        <f>HYPERLINK("http://mineralsciences.si.edu/facilities/standards/datasheets/Gahnite_NMNH-145883.pdf", "link")</f>
        <v>link</v>
      </c>
    </row>
    <row r="18" spans="1:6" x14ac:dyDescent="0.2">
      <c r="A18" s="5" t="s">
        <v>115</v>
      </c>
      <c r="B18" s="7" t="s">
        <v>26</v>
      </c>
      <c r="C18" s="7"/>
      <c r="D18" s="7" t="s">
        <v>27</v>
      </c>
      <c r="E18" s="8" t="s">
        <v>116</v>
      </c>
      <c r="F18" s="9" t="str">
        <f>HYPERLINK("http://mineralsciences.si.edu/facilities/standards/datasheets/Garnet_NMNH-87375.pdf", "link")</f>
        <v>link</v>
      </c>
    </row>
    <row r="19" spans="1:6" x14ac:dyDescent="0.2">
      <c r="A19" s="5" t="s">
        <v>115</v>
      </c>
      <c r="B19" s="7" t="s">
        <v>111</v>
      </c>
      <c r="C19" s="7"/>
      <c r="D19" s="7" t="s">
        <v>98</v>
      </c>
      <c r="E19" s="8" t="s">
        <v>116</v>
      </c>
      <c r="F19" s="9" t="str">
        <f>HYPERLINK("http://mineralsciences.si.edu/facilities/standards/datasheets/GlassBasalt_NMNH-111240-52_VG-2.pdf", "link")</f>
        <v>link</v>
      </c>
    </row>
    <row r="20" spans="1:6" x14ac:dyDescent="0.2">
      <c r="A20" s="5" t="s">
        <v>115</v>
      </c>
      <c r="B20" s="7" t="s">
        <v>112</v>
      </c>
      <c r="C20" s="7"/>
      <c r="D20" s="7" t="s">
        <v>97</v>
      </c>
      <c r="E20" s="8" t="s">
        <v>116</v>
      </c>
      <c r="F20" s="9" t="str">
        <f>HYPERLINK("http://mineralsciences.si.edu/facilities/standards/datasheets/GlassBasalt_NMNH-113498-1_A-99.pdf", "link")</f>
        <v>link</v>
      </c>
    </row>
    <row r="21" spans="1:6" x14ac:dyDescent="0.2">
      <c r="A21" s="5" t="s">
        <v>115</v>
      </c>
      <c r="B21" s="7" t="s">
        <v>118</v>
      </c>
      <c r="C21" s="7"/>
      <c r="D21" s="7" t="s">
        <v>119</v>
      </c>
      <c r="E21" s="8" t="s">
        <v>116</v>
      </c>
      <c r="F21" s="9" t="str">
        <f>HYPERLINK("http://mineralsciences.si.edu/facilities/standards/datasheets/GlassBasalt_NMNH-113716-1.pdf", "link")</f>
        <v>link</v>
      </c>
    </row>
    <row r="22" spans="1:6" x14ac:dyDescent="0.2">
      <c r="A22" s="5" t="s">
        <v>115</v>
      </c>
      <c r="B22" s="7" t="s">
        <v>113</v>
      </c>
      <c r="C22" s="7"/>
      <c r="D22" s="7" t="s">
        <v>99</v>
      </c>
      <c r="E22" s="8" t="s">
        <v>116</v>
      </c>
      <c r="F22" s="10" t="str">
        <f>HYPERLINK("http://mineralsciences.si.edu/facilities/standards/datasheets/GlassRhyolite_NMNH-72854_VG-568.pdf", "link")</f>
        <v>link</v>
      </c>
    </row>
    <row r="23" spans="1:6" x14ac:dyDescent="0.2">
      <c r="A23" s="5" t="s">
        <v>115</v>
      </c>
      <c r="B23" s="7" t="s">
        <v>28</v>
      </c>
      <c r="C23" s="7"/>
      <c r="D23" s="7" t="s">
        <v>100</v>
      </c>
      <c r="E23" s="8" t="s">
        <v>116</v>
      </c>
      <c r="F23" s="9" t="str">
        <f>HYPERLINK("http://mineralsciences.si.edu/facilities/standards/datasheets/CorningGlassA_NMNH-117218-4.pdf", "link")</f>
        <v>link</v>
      </c>
    </row>
    <row r="24" spans="1:6" x14ac:dyDescent="0.2">
      <c r="A24" s="5" t="s">
        <v>115</v>
      </c>
      <c r="B24" s="7" t="s">
        <v>29</v>
      </c>
      <c r="C24" s="7"/>
      <c r="D24" s="7" t="s">
        <v>101</v>
      </c>
      <c r="E24" s="8" t="s">
        <v>116</v>
      </c>
      <c r="F24" s="9" t="str">
        <f>HYPERLINK("http://mineralsciences.si.edu/facilities/standards/datasheets/CorningGlassB_NMNH-117218-1.pdf", "link")</f>
        <v>link</v>
      </c>
    </row>
    <row r="25" spans="1:6" x14ac:dyDescent="0.2">
      <c r="A25" s="5" t="s">
        <v>115</v>
      </c>
      <c r="B25" s="7" t="s">
        <v>30</v>
      </c>
      <c r="C25" s="7"/>
      <c r="D25" s="7" t="s">
        <v>102</v>
      </c>
      <c r="E25" s="8" t="s">
        <v>116</v>
      </c>
      <c r="F25" s="9" t="str">
        <f>HYPERLINK("http://mineralsciences.si.edu/facilities/standards/datasheets/CorningGlassC_NMNH-117218-2.pdf", "link")</f>
        <v>link</v>
      </c>
    </row>
    <row r="26" spans="1:6" x14ac:dyDescent="0.2">
      <c r="A26" s="5" t="s">
        <v>115</v>
      </c>
      <c r="B26" s="7" t="s">
        <v>31</v>
      </c>
      <c r="C26" s="7"/>
      <c r="D26" s="7" t="s">
        <v>103</v>
      </c>
      <c r="E26" s="8" t="s">
        <v>116</v>
      </c>
      <c r="F26" s="9" t="str">
        <f>HYPERLINK("http://mineralsciences.si.edu/facilities/standards/datasheets/CorningGlassD_NMNH-117218-3.pdf", "link")</f>
        <v>link</v>
      </c>
    </row>
    <row r="27" spans="1:6" x14ac:dyDescent="0.2">
      <c r="A27" s="5" t="s">
        <v>115</v>
      </c>
      <c r="B27" s="7" t="s">
        <v>32</v>
      </c>
      <c r="C27" s="7"/>
      <c r="D27" s="7" t="s">
        <v>33</v>
      </c>
      <c r="E27" s="8" t="s">
        <v>116</v>
      </c>
      <c r="F27" s="9" t="str">
        <f>HYPERLINK("http://mineralsciences.si.edu/facilities/standards/datasheets/CorningGlassIR-V_NMNH-117083.pdf", "link")</f>
        <v>link</v>
      </c>
    </row>
    <row r="28" spans="1:6" x14ac:dyDescent="0.2">
      <c r="A28" s="5" t="s">
        <v>115</v>
      </c>
      <c r="B28" s="7" t="s">
        <v>34</v>
      </c>
      <c r="C28" s="7"/>
      <c r="D28" s="7" t="s">
        <v>35</v>
      </c>
      <c r="E28" s="8" t="s">
        <v>116</v>
      </c>
      <c r="F28" s="9" t="str">
        <f>HYPERLINK("http://mineralsciences.si.edu/facilities/standards/datasheets/CorningGlassIR-W_NMNH-117084.pdf", "link")</f>
        <v>link</v>
      </c>
    </row>
    <row r="29" spans="1:6" x14ac:dyDescent="0.2">
      <c r="A29" s="5" t="s">
        <v>115</v>
      </c>
      <c r="B29" s="7" t="s">
        <v>36</v>
      </c>
      <c r="C29" s="7"/>
      <c r="D29" s="7" t="s">
        <v>37</v>
      </c>
      <c r="E29" s="8" t="s">
        <v>116</v>
      </c>
      <c r="F29" s="9" t="str">
        <f>HYPERLINK("http://mineralsciences.si.edu/facilities/standards/datasheets/CorningGlassIR-X_NMNH-117085.pdf", "link")</f>
        <v>link</v>
      </c>
    </row>
    <row r="30" spans="1:6" x14ac:dyDescent="0.2">
      <c r="A30" s="5" t="s">
        <v>115</v>
      </c>
      <c r="B30" s="7" t="s">
        <v>38</v>
      </c>
      <c r="C30" s="7"/>
      <c r="D30" s="7" t="s">
        <v>104</v>
      </c>
      <c r="E30" s="8" t="s">
        <v>116</v>
      </c>
      <c r="F30" s="9" t="str">
        <f>HYPERLINK("http://mineralsciences.si.edu/facilities/standards/datasheets/Tektite_USNM-2213.pdf", "link")</f>
        <v>link</v>
      </c>
    </row>
    <row r="31" spans="1:6" x14ac:dyDescent="0.2">
      <c r="A31" s="5" t="s">
        <v>115</v>
      </c>
      <c r="B31" s="7" t="s">
        <v>39</v>
      </c>
      <c r="C31" s="7"/>
      <c r="D31" s="7" t="s">
        <v>40</v>
      </c>
      <c r="E31" s="8" t="s">
        <v>116</v>
      </c>
      <c r="F31" s="9" t="str">
        <f>HYPERLINK("http://mineralsciences.si.edu/facilities/standards/datasheets/HornblendeArenal_NMNH-111356.pdf", "link")</f>
        <v>link</v>
      </c>
    </row>
    <row r="32" spans="1:6" x14ac:dyDescent="0.2">
      <c r="A32" s="5" t="s">
        <v>115</v>
      </c>
      <c r="B32" s="7" t="s">
        <v>41</v>
      </c>
      <c r="C32" s="7"/>
      <c r="D32" s="7" t="s">
        <v>91</v>
      </c>
      <c r="E32" s="8" t="s">
        <v>116</v>
      </c>
      <c r="F32" s="9" t="str">
        <f>HYPERLINK("http://mineralsciences.si.edu/facilities/standards/datasheets/HornblendeKakanui_NMNH-143965.pdf", "link")</f>
        <v>link</v>
      </c>
    </row>
    <row r="33" spans="1:6" x14ac:dyDescent="0.2">
      <c r="A33" s="5" t="s">
        <v>115</v>
      </c>
      <c r="B33" s="7" t="s">
        <v>42</v>
      </c>
      <c r="C33" s="7"/>
      <c r="D33" s="7" t="s">
        <v>43</v>
      </c>
      <c r="E33" s="8" t="s">
        <v>116</v>
      </c>
      <c r="F33" s="9" t="str">
        <f>HYPERLINK("http://mineralsciences.si.edu/facilities/standards/datasheets/Ilmenite_NMNH-96189.pdf", "link")</f>
        <v>link</v>
      </c>
    </row>
    <row r="34" spans="1:6" x14ac:dyDescent="0.2">
      <c r="A34" s="5" t="s">
        <v>115</v>
      </c>
      <c r="B34" s="7" t="s">
        <v>44</v>
      </c>
      <c r="C34" s="7"/>
      <c r="D34" s="7" t="s">
        <v>105</v>
      </c>
      <c r="E34" s="8" t="s">
        <v>116</v>
      </c>
      <c r="F34" s="9" t="str">
        <f>HYPERLINK("http://mineralsciences.si.edu/facilities/standards/datasheets/Magnetite_NMNH-114887.pdf", "link")</f>
        <v>link</v>
      </c>
    </row>
    <row r="35" spans="1:6" x14ac:dyDescent="0.2">
      <c r="A35" s="5" t="s">
        <v>115</v>
      </c>
      <c r="B35" s="7" t="s">
        <v>45</v>
      </c>
      <c r="C35" s="7"/>
      <c r="D35" s="7" t="s">
        <v>46</v>
      </c>
      <c r="E35" s="8" t="s">
        <v>116</v>
      </c>
      <c r="F35" s="9" t="str">
        <f>HYPERLINK("http://mineralsciences.si.edu/facilities/standards/datasheets/Microcline_NMNH-143966.pdf", "link")</f>
        <v>link</v>
      </c>
    </row>
    <row r="36" spans="1:6" x14ac:dyDescent="0.2">
      <c r="A36" s="5" t="s">
        <v>115</v>
      </c>
      <c r="B36" s="7" t="s">
        <v>47</v>
      </c>
      <c r="C36" s="7"/>
      <c r="D36" s="7" t="s">
        <v>106</v>
      </c>
      <c r="E36" s="8" t="s">
        <v>116</v>
      </c>
      <c r="F36" s="9" t="str">
        <f>HYPERLINK("http://mineralsciences.si.edu/facilities/standards/datasheets/OlivineSanCarlos_NMNH-111312-44.pdf", "link")</f>
        <v>link</v>
      </c>
    </row>
    <row r="37" spans="1:6" x14ac:dyDescent="0.2">
      <c r="A37" s="5" t="s">
        <v>115</v>
      </c>
      <c r="B37" s="7" t="s">
        <v>48</v>
      </c>
      <c r="C37" s="7"/>
      <c r="D37" s="7" t="s">
        <v>49</v>
      </c>
      <c r="E37" s="8" t="s">
        <v>116</v>
      </c>
      <c r="F37" s="9" t="str">
        <f>HYPERLINK("http://mineralsciences.si.edu/facilities/standards/datasheets/OlivineSpringwater_USNM-2566.pdf", "link")</f>
        <v>link</v>
      </c>
    </row>
    <row r="38" spans="1:6" x14ac:dyDescent="0.2">
      <c r="A38" s="5" t="s">
        <v>115</v>
      </c>
      <c r="B38" s="7" t="s">
        <v>50</v>
      </c>
      <c r="C38" s="7"/>
      <c r="D38" s="7" t="s">
        <v>51</v>
      </c>
      <c r="E38" s="8" t="s">
        <v>116</v>
      </c>
      <c r="F38" s="9" t="str">
        <f>HYPERLINK("http://mineralsciences.si.edu/facilities/standards/datasheets/Omphacite_NMNH-110607.pdf", "link")</f>
        <v>link</v>
      </c>
    </row>
    <row r="39" spans="1:6" x14ac:dyDescent="0.2">
      <c r="A39" s="5" t="s">
        <v>115</v>
      </c>
      <c r="B39" s="7" t="s">
        <v>52</v>
      </c>
      <c r="C39" s="7"/>
      <c r="D39" s="7" t="s">
        <v>53</v>
      </c>
      <c r="E39" s="8" t="s">
        <v>116</v>
      </c>
      <c r="F39" s="9" t="str">
        <f>HYPERLINK("http://mineralsciences.si.edu/facilities/standards/datasheets/Plagioclase_NMNH-115900.pdf", "link")</f>
        <v>link</v>
      </c>
    </row>
    <row r="40" spans="1:6" x14ac:dyDescent="0.2">
      <c r="A40" s="5" t="s">
        <v>115</v>
      </c>
      <c r="B40" s="7" t="s">
        <v>54</v>
      </c>
      <c r="C40" s="7"/>
      <c r="D40" s="7" t="s">
        <v>55</v>
      </c>
      <c r="E40" s="8" t="s">
        <v>116</v>
      </c>
      <c r="F40" s="9" t="str">
        <f>HYPERLINK("http://mineralsciences.si.edu/facilities/standards/datasheets/Pyrope_NMNH-143968.pdf", "link")</f>
        <v>link</v>
      </c>
    </row>
    <row r="41" spans="1:6" x14ac:dyDescent="0.2">
      <c r="A41" s="5" t="s">
        <v>115</v>
      </c>
      <c r="B41" s="7" t="s">
        <v>56</v>
      </c>
      <c r="C41" s="7"/>
      <c r="D41" s="7" t="s">
        <v>57</v>
      </c>
      <c r="E41" s="8" t="s">
        <v>116</v>
      </c>
      <c r="F41" s="9" t="str">
        <f>HYPERLINK("http://mineralsciences.si.edu/facilities/standards/datasheets/Quartz_NMNH-R17701.pdf", "link")</f>
        <v>link</v>
      </c>
    </row>
    <row r="42" spans="1:6" x14ac:dyDescent="0.2">
      <c r="A42" s="5" t="s">
        <v>115</v>
      </c>
      <c r="B42" s="7" t="s">
        <v>58</v>
      </c>
      <c r="C42" s="7"/>
      <c r="D42" s="7" t="s">
        <v>107</v>
      </c>
      <c r="E42" s="8" t="s">
        <v>116</v>
      </c>
      <c r="F42" s="9" t="str">
        <f>HYPERLINK("http://mineralsciences.si.edu/facilities/standards/datasheets/Scapolite_NMNH-R6600.pdf", "link")</f>
        <v>link</v>
      </c>
    </row>
    <row r="43" spans="1:6" x14ac:dyDescent="0.2">
      <c r="A43" s="5" t="s">
        <v>115</v>
      </c>
      <c r="B43" s="7" t="s">
        <v>59</v>
      </c>
      <c r="C43" s="7"/>
      <c r="D43" s="7" t="s">
        <v>108</v>
      </c>
      <c r="E43" s="8" t="s">
        <v>116</v>
      </c>
      <c r="F43" s="9" t="str">
        <f>HYPERLINK("http://mineralsciences.si.edu/facilities/standards/datasheets/Siderite_NMNH-R2460.pdf", "link")</f>
        <v>link</v>
      </c>
    </row>
    <row r="44" spans="1:6" x14ac:dyDescent="0.2">
      <c r="A44" s="5" t="s">
        <v>115</v>
      </c>
      <c r="B44" s="7" t="s">
        <v>60</v>
      </c>
      <c r="C44" s="7"/>
      <c r="D44" s="7" t="s">
        <v>109</v>
      </c>
      <c r="E44" s="8" t="s">
        <v>116</v>
      </c>
      <c r="F44" s="9" t="str">
        <f>HYPERLINK("http://mineralsciences.si.edu/facilities/standards/datasheets/Strontianite_NMNH-R10065.pdf", "link")</f>
        <v>link</v>
      </c>
    </row>
    <row r="45" spans="1:6" x14ac:dyDescent="0.2">
      <c r="A45" s="5" t="s">
        <v>115</v>
      </c>
      <c r="B45" s="7" t="s">
        <v>92</v>
      </c>
      <c r="C45" s="7"/>
      <c r="D45" s="7" t="s">
        <v>93</v>
      </c>
      <c r="E45" s="8" t="s">
        <v>116</v>
      </c>
      <c r="F45" s="9" t="str">
        <f>HYPERLINK("http://mineralsciences.si.edu/facilities/standards/datasheets/Zircon_NMNH-117288-3.pdf", "link")</f>
        <v>link</v>
      </c>
    </row>
    <row r="46" spans="1:6" x14ac:dyDescent="0.2">
      <c r="A46" s="5" t="s">
        <v>115</v>
      </c>
      <c r="B46" s="7" t="s">
        <v>94</v>
      </c>
      <c r="C46" s="7" t="s">
        <v>125</v>
      </c>
      <c r="D46" s="7" t="s">
        <v>61</v>
      </c>
      <c r="E46" s="8" t="s">
        <v>116</v>
      </c>
      <c r="F46" s="9" t="str">
        <f t="shared" ref="F46:F61" si="0">HYPERLINK("http://mineralsciences.si.edu/facilities/standards/datasheets/REEPhosphates.pdf", "link")</f>
        <v>link</v>
      </c>
    </row>
    <row r="47" spans="1:6" x14ac:dyDescent="0.2">
      <c r="A47" s="5" t="s">
        <v>115</v>
      </c>
      <c r="B47" s="7" t="s">
        <v>62</v>
      </c>
      <c r="C47" s="7" t="s">
        <v>125</v>
      </c>
      <c r="D47" s="7" t="s">
        <v>63</v>
      </c>
      <c r="E47" s="8" t="s">
        <v>116</v>
      </c>
      <c r="F47" s="9" t="str">
        <f t="shared" si="0"/>
        <v>link</v>
      </c>
    </row>
    <row r="48" spans="1:6" x14ac:dyDescent="0.2">
      <c r="A48" s="5" t="s">
        <v>115</v>
      </c>
      <c r="B48" s="7" t="s">
        <v>64</v>
      </c>
      <c r="C48" s="7" t="s">
        <v>125</v>
      </c>
      <c r="D48" s="7" t="s">
        <v>65</v>
      </c>
      <c r="E48" s="8" t="s">
        <v>116</v>
      </c>
      <c r="F48" s="9" t="str">
        <f t="shared" si="0"/>
        <v>link</v>
      </c>
    </row>
    <row r="49" spans="1:6" x14ac:dyDescent="0.2">
      <c r="A49" s="5" t="s">
        <v>115</v>
      </c>
      <c r="B49" s="7" t="s">
        <v>66</v>
      </c>
      <c r="C49" s="7" t="s">
        <v>125</v>
      </c>
      <c r="D49" s="7" t="s">
        <v>67</v>
      </c>
      <c r="E49" s="8" t="s">
        <v>116</v>
      </c>
      <c r="F49" s="9" t="str">
        <f t="shared" si="0"/>
        <v>link</v>
      </c>
    </row>
    <row r="50" spans="1:6" x14ac:dyDescent="0.2">
      <c r="A50" s="5" t="s">
        <v>115</v>
      </c>
      <c r="B50" s="7" t="s">
        <v>68</v>
      </c>
      <c r="C50" s="7" t="s">
        <v>125</v>
      </c>
      <c r="D50" s="7" t="s">
        <v>69</v>
      </c>
      <c r="E50" s="8" t="s">
        <v>116</v>
      </c>
      <c r="F50" s="9" t="str">
        <f t="shared" si="0"/>
        <v>link</v>
      </c>
    </row>
    <row r="51" spans="1:6" x14ac:dyDescent="0.2">
      <c r="A51" s="5" t="s">
        <v>115</v>
      </c>
      <c r="B51" s="7" t="s">
        <v>70</v>
      </c>
      <c r="C51" s="7" t="s">
        <v>125</v>
      </c>
      <c r="D51" s="7" t="s">
        <v>71</v>
      </c>
      <c r="E51" s="8" t="s">
        <v>116</v>
      </c>
      <c r="F51" s="9" t="str">
        <f t="shared" si="0"/>
        <v>link</v>
      </c>
    </row>
    <row r="52" spans="1:6" x14ac:dyDescent="0.2">
      <c r="A52" s="5" t="s">
        <v>115</v>
      </c>
      <c r="B52" s="7" t="s">
        <v>72</v>
      </c>
      <c r="C52" s="7" t="s">
        <v>125</v>
      </c>
      <c r="D52" s="7" t="s">
        <v>73</v>
      </c>
      <c r="E52" s="8" t="s">
        <v>116</v>
      </c>
      <c r="F52" s="9" t="str">
        <f t="shared" si="0"/>
        <v>link</v>
      </c>
    </row>
    <row r="53" spans="1:6" x14ac:dyDescent="0.2">
      <c r="A53" s="5" t="s">
        <v>115</v>
      </c>
      <c r="B53" s="7" t="s">
        <v>74</v>
      </c>
      <c r="C53" s="7" t="s">
        <v>125</v>
      </c>
      <c r="D53" s="7" t="s">
        <v>75</v>
      </c>
      <c r="E53" s="8" t="s">
        <v>116</v>
      </c>
      <c r="F53" s="9" t="str">
        <f t="shared" si="0"/>
        <v>link</v>
      </c>
    </row>
    <row r="54" spans="1:6" x14ac:dyDescent="0.2">
      <c r="A54" s="5" t="s">
        <v>115</v>
      </c>
      <c r="B54" s="7" t="s">
        <v>76</v>
      </c>
      <c r="C54" s="7" t="s">
        <v>125</v>
      </c>
      <c r="D54" s="7" t="s">
        <v>77</v>
      </c>
      <c r="E54" s="8" t="s">
        <v>116</v>
      </c>
      <c r="F54" s="9" t="str">
        <f t="shared" si="0"/>
        <v>link</v>
      </c>
    </row>
    <row r="55" spans="1:6" x14ac:dyDescent="0.2">
      <c r="A55" s="5" t="s">
        <v>115</v>
      </c>
      <c r="B55" s="7" t="s">
        <v>78</v>
      </c>
      <c r="C55" s="7" t="s">
        <v>125</v>
      </c>
      <c r="D55" s="7" t="s">
        <v>79</v>
      </c>
      <c r="E55" s="8" t="s">
        <v>116</v>
      </c>
      <c r="F55" s="9" t="str">
        <f t="shared" si="0"/>
        <v>link</v>
      </c>
    </row>
    <row r="56" spans="1:6" x14ac:dyDescent="0.2">
      <c r="A56" s="5" t="s">
        <v>115</v>
      </c>
      <c r="B56" s="7" t="s">
        <v>80</v>
      </c>
      <c r="C56" s="7" t="s">
        <v>125</v>
      </c>
      <c r="D56" s="7" t="s">
        <v>81</v>
      </c>
      <c r="E56" s="8" t="s">
        <v>116</v>
      </c>
      <c r="F56" s="9" t="str">
        <f t="shared" si="0"/>
        <v>link</v>
      </c>
    </row>
    <row r="57" spans="1:6" x14ac:dyDescent="0.2">
      <c r="A57" s="5" t="s">
        <v>115</v>
      </c>
      <c r="B57" s="7" t="s">
        <v>82</v>
      </c>
      <c r="C57" s="7" t="s">
        <v>125</v>
      </c>
      <c r="D57" s="7" t="s">
        <v>83</v>
      </c>
      <c r="E57" s="8" t="s">
        <v>116</v>
      </c>
      <c r="F57" s="9" t="str">
        <f t="shared" si="0"/>
        <v>link</v>
      </c>
    </row>
    <row r="58" spans="1:6" x14ac:dyDescent="0.2">
      <c r="A58" s="5" t="s">
        <v>115</v>
      </c>
      <c r="B58" s="7" t="s">
        <v>84</v>
      </c>
      <c r="C58" s="7" t="s">
        <v>125</v>
      </c>
      <c r="D58" s="7" t="s">
        <v>85</v>
      </c>
      <c r="E58" s="8" t="s">
        <v>116</v>
      </c>
      <c r="F58" s="9" t="str">
        <f t="shared" si="0"/>
        <v>link</v>
      </c>
    </row>
    <row r="59" spans="1:6" x14ac:dyDescent="0.2">
      <c r="A59" s="5" t="s">
        <v>115</v>
      </c>
      <c r="B59" s="7" t="s">
        <v>86</v>
      </c>
      <c r="C59" s="7" t="s">
        <v>125</v>
      </c>
      <c r="D59" s="7" t="s">
        <v>87</v>
      </c>
      <c r="E59" s="8" t="s">
        <v>116</v>
      </c>
      <c r="F59" s="9" t="str">
        <f t="shared" si="0"/>
        <v>link</v>
      </c>
    </row>
    <row r="60" spans="1:6" x14ac:dyDescent="0.2">
      <c r="A60" s="5" t="s">
        <v>115</v>
      </c>
      <c r="B60" s="7" t="s">
        <v>88</v>
      </c>
      <c r="C60" s="7" t="s">
        <v>125</v>
      </c>
      <c r="D60" s="7" t="s">
        <v>89</v>
      </c>
      <c r="E60" s="8" t="s">
        <v>116</v>
      </c>
      <c r="F60" s="9" t="str">
        <f t="shared" si="0"/>
        <v>link</v>
      </c>
    </row>
    <row r="61" spans="1:6" x14ac:dyDescent="0.2">
      <c r="A61" s="5" t="s">
        <v>115</v>
      </c>
      <c r="B61" s="7" t="s">
        <v>120</v>
      </c>
      <c r="C61" s="7" t="s">
        <v>125</v>
      </c>
      <c r="D61" s="7" t="s">
        <v>90</v>
      </c>
      <c r="E61" s="8" t="s">
        <v>116</v>
      </c>
      <c r="F61" s="9" t="str">
        <f t="shared" si="0"/>
        <v>link</v>
      </c>
    </row>
    <row r="62" spans="1:6" hidden="1" x14ac:dyDescent="0.2"/>
    <row r="63" spans="1:6" hidden="1" x14ac:dyDescent="0.2"/>
    <row r="64" spans="1:6" hidden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  <row r="71" hidden="1" x14ac:dyDescent="0.2"/>
    <row r="72" hidden="1" x14ac:dyDescent="0.2"/>
    <row r="73" hidden="1" x14ac:dyDescent="0.2"/>
  </sheetData>
  <autoFilter ref="A4:F4"/>
  <phoneticPr fontId="1" type="noConversion"/>
  <conditionalFormatting sqref="A5:F61">
    <cfRule type="expression" dxfId="1" priority="1">
      <formula>$A5="No"</formula>
    </cfRule>
    <cfRule type="expression" dxfId="0" priority="2">
      <formula>$A5="Yes"</formula>
    </cfRule>
  </conditionalFormatting>
  <dataValidations count="1">
    <dataValidation type="list" allowBlank="1" showInputMessage="1" showErrorMessage="1" sqref="A5:A61">
      <formula1>$G$5:$G$6</formula1>
    </dataValidation>
  </dataValidations>
  <pageMargins left="0.75" right="0.75" top="1" bottom="1" header="0.5" footer="0.5"/>
  <pageSetup paperSize="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requests</vt:lpstr>
      <vt:lpstr>requests!OLE_LINK1</vt:lpstr>
      <vt:lpstr>requests!OLE_LINK2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2018-09-27T14:41:26Z</dcterms:created>
  <dcterms:modified xsi:type="dcterms:W3CDTF">2018-09-27T15:16:42Z</dcterms:modified>
</cp:coreProperties>
</file>